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'COPARTICIPACION'!$A$2:$D$20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<sst xmlns="http://schemas.openxmlformats.org/spreadsheetml/2006/main" count="385" uniqueCount="231">
  <si>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</si>
  <si>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</si>
  <si>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</si>
  <si>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</si>
  <si>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</si>
  <si>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</si>
  <si>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</si>
  <si>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</si>
  <si>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</si>
  <si>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</si>
  <si>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</si>
  <si>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</si>
  <si>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</si>
  <si>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</si>
  <si>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</si>
  <si>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</si>
  <si>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</si>
  <si>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</si>
  <si>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</si>
  <si>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</si>
  <si>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</si>
  <si>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</si>
  <si>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</si>
  <si>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</si>
  <si>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</si>
  <si>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</si>
  <si>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</si>
  <si>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</si>
  <si>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</si>
  <si>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</si>
  <si>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</si>
  <si>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</si>
  <si>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</si>
  <si>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</si>
  <si>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</si>
  <si>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</si>
  <si>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</si>
  <si>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</si>
  <si>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</si>
  <si>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</si>
  <si>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</si>
  <si>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</si>
  <si>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</si>
  <si>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</si>
  <si>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</si>
  <si>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</si>
  <si>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</si>
  <si>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</si>
  <si>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</si>
  <si>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</si>
  <si>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</si>
  <si>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</si>
  <si>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</si>
  <si>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</si>
  <si>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</si>
  <si>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</si>
  <si>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</si>
  <si>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</si>
  <si>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</si>
  <si>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</si>
  <si>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</si>
  <si>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</si>
  <si>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</si>
  <si>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</si>
  <si>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</si>
  <si>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</si>
  <si>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</si>
  <si>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</si>
  <si>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</si>
  <si>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</si>
  <si>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</si>
  <si>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</si>
  <si>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</si>
  <si>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</si>
  <si>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</si>
  <si>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</si>
  <si>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</si>
  <si>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</si>
  <si>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</si>
  <si>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</si>
  <si>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</si>
  <si>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</si>
  <si>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</si>
  <si>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</si>
  <si>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</si>
  <si>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</si>
  <si>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</si>
  <si>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</si>
  <si>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</si>
  <si>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</si>
  <si>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</si>
  <si>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</si>
  <si>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</si>
  <si>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</si>
  <si>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</si>
  <si>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</si>
  <si>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</si>
  <si>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</si>
  <si>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</si>
  <si>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</si>
  <si>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</si>
  <si>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</si>
  <si>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</si>
  <si>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</si>
  <si>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</si>
  <si>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</si>
  <si>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</si>
  <si>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</si>
  <si>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</si>
  <si>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</si>
  <si>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</si>
  <si>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</si>
  <si>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</si>
  <si>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</si>
  <si>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</si>
  <si>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</si>
  <si>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</si>
  <si>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</si>
  <si>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</si>
  <si>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</si>
  <si>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</si>
  <si>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</si>
  <si>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</si>
  <si>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</si>
  <si>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</si>
  <si>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</si>
  <si>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</si>
  <si>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</si>
  <si>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</si>
  <si>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</si>
  <si>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</si>
  <si>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</si>
  <si>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</si>
  <si>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</si>
  <si>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</si>
  <si>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</si>
  <si>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</si>
  <si>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</si>
  <si>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</si>
  <si>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</si>
  <si>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</si>
  <si>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</si>
  <si>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</si>
  <si>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</si>
  <si>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</si>
  <si>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</si>
  <si>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</si>
  <si>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</si>
  <si>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</si>
  <si>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</si>
  <si>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</si>
  <si>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</si>
  <si>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</si>
  <si>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</si>
  <si>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</si>
  <si>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</si>
  <si>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</si>
  <si>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</si>
  <si>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</si>
  <si>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</si>
  <si>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</si>
  <si>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</si>
  <si>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</si>
  <si>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</si>
  <si>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</si>
  <si>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</si>
  <si>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</si>
  <si>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</si>
  <si>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</si>
  <si>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</si>
  <si>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</si>
  <si>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</si>
  <si>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</si>
  <si>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</si>
  <si>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</si>
  <si>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</si>
  <si>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</si>
  <si>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</si>
  <si>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</si>
  <si>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</si>
  <si>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</si>
  <si>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</si>
  <si>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</si>
  <si>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</si>
  <si>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</si>
  <si>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</si>
  <si>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</si>
  <si>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</si>
  <si>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</si>
  <si>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</si>
  <si>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</si>
  <si>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</si>
  <si>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</si>
  <si>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</si>
  <si>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</si>
  <si>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</si>
  <si>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</si>
  <si>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</si>
  <si>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</si>
  <si>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</si>
  <si>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</si>
  <si>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</si>
  <si>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</si>
  <si>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</si>
  <si>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</si>
  <si>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</si>
  <si>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</si>
  <si>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</si>
  <si>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</si>
  <si>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</si>
  <si>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</si>
  <si>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DICIEMBRE DE 2015</t>
  </si>
  <si>
    <t>(2)Corresponde a la ejecución del mes de Diciembre de 2014.</t>
  </si>
  <si>
    <t>(3)Corresponde a la ejecución presupuestaria del mes de Diciembre  de 2015</t>
  </si>
  <si>
    <t>(4)Corresponde a la ejecución del mes de Diciembre de 2014</t>
  </si>
  <si>
    <t>(5)Corresponde a la ejecución presupuestaria del mes de Diciembre de 2015.</t>
  </si>
  <si>
    <t>I.B) DATOS ACUMULADOS AL MES DE DICIEMBRE DE 2015</t>
  </si>
  <si>
    <t>(2)Corresponde a la ejecución acumulada al mes de Diciembre de 2014.</t>
  </si>
  <si>
    <t>(3)Corresponde a la ejecución presupuestaria acumulada al mes de Diciembre  de 2015</t>
  </si>
  <si>
    <t>(4)Corresponde a la ejecución acumulada al mes de Diciembre de 2014</t>
  </si>
  <si>
    <t>(5)Corresponde a la ejecución presupuestaria acumulada al mes de Diciembre de 2015.</t>
  </si>
  <si>
    <t>II-A) DATOS DEL MES DE DICIEMBRE DE 2015</t>
  </si>
  <si>
    <t>(2) Ejecución presupuestaria del mes de Diciembre 2015 (Incluye déficit de la Caja de Jubilaciones y Pens.)</t>
  </si>
  <si>
    <t>(3) Cifras de la ejecución presupuestaria del mes de Diciembre de 2014.</t>
  </si>
  <si>
    <t>(2) Ejecución presupuestaria del mes de Diciembre 2015.(Incluye déficit de la Caja de Jubilaciones y Pens.)</t>
  </si>
  <si>
    <t>II-B) DATOS ACUMULADOS AL MES DE DICIEMBRE DE 2015</t>
  </si>
  <si>
    <t>(2) Ejecución presupuestaria acumulada al mes de Diciembre 2015 (Incluye déficit de la Caja de Jubilaciones y Pens.)</t>
  </si>
  <si>
    <t>(3) Cifras de la ejecución presupuestaria acumulada al mes de Diciembre de 2014.</t>
  </si>
  <si>
    <t>(1) Corresponde a la ejecución acumulada al mes de Diciembre de 2015.</t>
  </si>
  <si>
    <t>(2) Cifras de ejecución acumulada al mes de Diciembre de 2014.</t>
  </si>
  <si>
    <t>Ejecución presupuestaria acumulada al mes de Diciembre 2015. Datos Provisorios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</si>
</sst>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">
      <selection activeCell="A3" sqref="A3:IV137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18.140625" style="0" customWidth="1"/>
    <col min="4" max="4" width="14.421875" style="0" customWidth="1"/>
    <col min="5" max="5" width="21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10363.866</v>
      </c>
      <c r="D7" s="30">
        <f>+C7/$C$16*100</f>
        <v>98.42979463959071</v>
      </c>
      <c r="E7" s="30">
        <v>6991.855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6321.641</v>
      </c>
      <c r="D8" s="29">
        <f aca="true" t="shared" si="0" ref="D8:D16">+C8/$C$16*100</f>
        <v>60.039161584607214</v>
      </c>
      <c r="E8" s="29">
        <v>4058.862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2985.839</v>
      </c>
      <c r="D9" s="29">
        <f t="shared" si="0"/>
        <v>28.357711263044205</v>
      </c>
      <c r="E9" s="29">
        <v>2044.455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489.466</v>
      </c>
      <c r="D10" s="29">
        <f t="shared" si="0"/>
        <v>4.6486550350093205</v>
      </c>
      <c r="E10" s="29">
        <v>392.982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566.92</v>
      </c>
      <c r="D11" s="29">
        <f t="shared" si="0"/>
        <v>5.384266756929969</v>
      </c>
      <c r="E11" s="29">
        <v>495.556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165.32999999999998</v>
      </c>
      <c r="D12" s="30">
        <f t="shared" si="0"/>
        <v>1.5702053604092845</v>
      </c>
      <c r="E12" s="30">
        <v>74.724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>
        <v>0</v>
      </c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150.428</v>
      </c>
      <c r="D14" s="29">
        <f t="shared" si="0"/>
        <v>1.4286750859229898</v>
      </c>
      <c r="E14" s="29">
        <v>64.199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14.902</v>
      </c>
      <c r="D15" s="29">
        <f t="shared" si="0"/>
        <v>0.14153027448629507</v>
      </c>
      <c r="E15" s="29">
        <v>10.525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10529.196</v>
      </c>
      <c r="D16" s="32">
        <f t="shared" si="0"/>
        <v>100</v>
      </c>
      <c r="E16" s="32">
        <v>7066.579</v>
      </c>
      <c r="F16" s="23"/>
      <c r="G16" s="24"/>
    </row>
    <row r="17" spans="1:6" ht="36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DICIEMBRE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6321.639999999999</v>
      </c>
      <c r="D31" s="30">
        <f aca="true" t="shared" si="1" ref="D31:D48">+C31/$C$49*100</f>
        <v>60.03912927857766</v>
      </c>
      <c r="E31" s="30">
        <v>4058.8589999999995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1982.252</v>
      </c>
      <c r="D32" s="29">
        <f t="shared" si="1"/>
        <v>18.826235611442463</v>
      </c>
      <c r="E32" s="29">
        <v>1471.383</v>
      </c>
      <c r="F32" s="28"/>
    </row>
    <row r="33" spans="1:6" ht="16.5" customHeight="1">
      <c r="A33" s="4" t="s">
        <v>62</v>
      </c>
      <c r="B33" s="29">
        <v>15288.383</v>
      </c>
      <c r="C33" s="29">
        <v>1554.117</v>
      </c>
      <c r="D33" s="29">
        <f t="shared" si="1"/>
        <v>14.760067241575806</v>
      </c>
      <c r="E33" s="29">
        <v>1172.747</v>
      </c>
      <c r="F33" s="28"/>
    </row>
    <row r="34" spans="1:6" ht="16.5" customHeight="1">
      <c r="A34" s="4" t="s">
        <v>63</v>
      </c>
      <c r="B34" s="29">
        <v>137.075</v>
      </c>
      <c r="C34" s="29">
        <v>7.806</v>
      </c>
      <c r="D34" s="29">
        <f t="shared" si="1"/>
        <v>0.07413668654788587</v>
      </c>
      <c r="E34" s="29">
        <v>5.398</v>
      </c>
      <c r="F34" s="28"/>
    </row>
    <row r="35" spans="1:6" ht="16.5" customHeight="1">
      <c r="A35" s="4" t="s">
        <v>64</v>
      </c>
      <c r="B35" s="29">
        <v>1599.597</v>
      </c>
      <c r="C35" s="29">
        <v>182</v>
      </c>
      <c r="D35" s="29">
        <f t="shared" si="1"/>
        <v>1.7285263837708467</v>
      </c>
      <c r="E35" s="29">
        <v>139.804</v>
      </c>
      <c r="F35" s="28"/>
    </row>
    <row r="36" spans="1:6" ht="16.5" customHeight="1">
      <c r="A36" s="4" t="s">
        <v>65</v>
      </c>
      <c r="B36" s="29">
        <v>2004.111</v>
      </c>
      <c r="C36" s="29">
        <v>232.791</v>
      </c>
      <c r="D36" s="29">
        <f t="shared" si="1"/>
        <v>2.2109087110131824</v>
      </c>
      <c r="E36" s="29">
        <v>149.895</v>
      </c>
      <c r="F36" s="28"/>
    </row>
    <row r="37" spans="1:6" ht="16.5" customHeight="1">
      <c r="A37" s="4" t="s">
        <v>66</v>
      </c>
      <c r="B37" s="29">
        <v>32.469</v>
      </c>
      <c r="C37" s="29">
        <v>5.538</v>
      </c>
      <c r="D37" s="29">
        <f t="shared" si="1"/>
        <v>0.05259658853474148</v>
      </c>
      <c r="E37" s="29">
        <v>3.539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4339.388</v>
      </c>
      <c r="D38" s="29">
        <f t="shared" si="1"/>
        <v>41.212893667135205</v>
      </c>
      <c r="E38" s="29">
        <v>2587.4759999999997</v>
      </c>
      <c r="F38" s="28"/>
    </row>
    <row r="39" spans="1:6" ht="16.5" customHeight="1">
      <c r="A39" s="4" t="s">
        <v>68</v>
      </c>
      <c r="B39" s="29">
        <v>13983.847</v>
      </c>
      <c r="C39" s="29">
        <v>1650.406</v>
      </c>
      <c r="D39" s="29">
        <f t="shared" si="1"/>
        <v>15.674562169965428</v>
      </c>
      <c r="E39" s="29">
        <v>1115.405</v>
      </c>
      <c r="F39" s="28"/>
    </row>
    <row r="40" spans="1:6" ht="16.5" customHeight="1">
      <c r="A40" s="4" t="s">
        <v>69</v>
      </c>
      <c r="B40" s="29">
        <v>946.3000000000001</v>
      </c>
      <c r="C40" s="29">
        <v>98.436</v>
      </c>
      <c r="D40" s="29">
        <f t="shared" si="1"/>
        <v>0.9348858412794894</v>
      </c>
      <c r="E40" s="29">
        <v>81.814</v>
      </c>
      <c r="F40" s="28"/>
    </row>
    <row r="41" spans="1:6" ht="16.5" customHeight="1">
      <c r="A41" s="4" t="s">
        <v>70</v>
      </c>
      <c r="B41" s="29">
        <v>15556.776</v>
      </c>
      <c r="C41" s="29">
        <v>1568.129</v>
      </c>
      <c r="D41" s="29">
        <f t="shared" si="1"/>
        <v>14.893144778330736</v>
      </c>
      <c r="E41" s="29">
        <v>1066.955</v>
      </c>
      <c r="F41" s="28"/>
    </row>
    <row r="42" spans="1:6" ht="16.5" customHeight="1">
      <c r="A42" s="4" t="s">
        <v>71</v>
      </c>
      <c r="B42" s="29">
        <v>1107.131</v>
      </c>
      <c r="C42" s="29">
        <v>162.922</v>
      </c>
      <c r="D42" s="29">
        <f t="shared" si="1"/>
        <v>1.5473350302017246</v>
      </c>
      <c r="E42" s="29">
        <v>103.1</v>
      </c>
      <c r="F42" s="28"/>
    </row>
    <row r="43" spans="1:6" ht="16.5" customHeight="1">
      <c r="A43" s="4" t="s">
        <v>72</v>
      </c>
      <c r="B43" s="29">
        <v>823.684</v>
      </c>
      <c r="C43" s="29">
        <v>57.93</v>
      </c>
      <c r="D43" s="29">
        <f t="shared" si="1"/>
        <v>0.5501842495156326</v>
      </c>
      <c r="E43" s="29">
        <v>94.075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0.111983816434297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789.774</v>
      </c>
      <c r="D45" s="29">
        <f t="shared" si="1"/>
        <v>7.500797781407893</v>
      </c>
      <c r="E45" s="29">
        <v>114.336</v>
      </c>
      <c r="F45" s="28"/>
    </row>
    <row r="46" spans="1:6" ht="18" customHeight="1">
      <c r="A46" s="9" t="s">
        <v>89</v>
      </c>
      <c r="B46" s="30">
        <v>4048.023</v>
      </c>
      <c r="C46" s="30">
        <v>489.466</v>
      </c>
      <c r="D46" s="30">
        <f t="shared" si="1"/>
        <v>4.648653269004292</v>
      </c>
      <c r="E46" s="30">
        <v>392.982</v>
      </c>
      <c r="F46" s="28"/>
    </row>
    <row r="47" spans="1:6" ht="30">
      <c r="A47" s="34" t="s">
        <v>74</v>
      </c>
      <c r="B47" s="36">
        <v>19232.753999999994</v>
      </c>
      <c r="C47" s="36">
        <f>10529.2-6811.27</f>
        <v>3717.9300000000003</v>
      </c>
      <c r="D47" s="36">
        <f t="shared" si="1"/>
        <v>35.3106598791931</v>
      </c>
      <c r="E47" s="36">
        <v>2614.58</v>
      </c>
      <c r="F47" s="28"/>
    </row>
    <row r="48" spans="1:6" ht="19.5" customHeight="1">
      <c r="A48" s="35" t="s">
        <v>75</v>
      </c>
      <c r="B48" s="36">
        <v>62.471000000000004</v>
      </c>
      <c r="C48" s="36">
        <f>18.044-17.88</f>
        <v>0.16400000000000148</v>
      </c>
      <c r="D48" s="36">
        <f t="shared" si="1"/>
        <v>0.0015575732249363814</v>
      </c>
      <c r="E48" s="36">
        <v>0.15999999999999837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10529.2</v>
      </c>
      <c r="D49" s="36">
        <f>+C49/$C$49*100</f>
        <v>100</v>
      </c>
      <c r="E49" s="36">
        <v>7066.580999999999</v>
      </c>
      <c r="F49" s="28"/>
    </row>
    <row r="50" spans="1:5" ht="54.7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8.5" customHeight="1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83598.59000000001</v>
      </c>
      <c r="D66" s="30">
        <f>+C66/$C$75*100</f>
        <v>97.84850221380118</v>
      </c>
      <c r="E66" s="30">
        <v>62459.13</v>
      </c>
    </row>
    <row r="67" spans="1:5" ht="15">
      <c r="A67" s="4" t="s">
        <v>4</v>
      </c>
      <c r="B67" s="29">
        <v>53289.40900000001</v>
      </c>
      <c r="C67" s="29">
        <v>58128.01</v>
      </c>
      <c r="D67" s="29">
        <f>+C67/$C$75*100</f>
        <v>68.03629959750346</v>
      </c>
      <c r="E67" s="29">
        <v>42936.759</v>
      </c>
    </row>
    <row r="68" spans="1:5" ht="15">
      <c r="A68" s="4" t="s">
        <v>5</v>
      </c>
      <c r="B68" s="29">
        <v>12759.557</v>
      </c>
      <c r="C68" s="29">
        <v>16122.37</v>
      </c>
      <c r="D68" s="29">
        <f aca="true" t="shared" si="2" ref="D68:D75">+C68/$C$75*100</f>
        <v>18.870530670872817</v>
      </c>
      <c r="E68" s="29">
        <v>12092.301</v>
      </c>
    </row>
    <row r="69" spans="1:5" ht="15">
      <c r="A69" s="4" t="s">
        <v>6</v>
      </c>
      <c r="B69" s="29">
        <v>4048.026</v>
      </c>
      <c r="C69" s="29">
        <v>5107.36</v>
      </c>
      <c r="D69" s="29">
        <f t="shared" si="2"/>
        <v>5.9779420474278275</v>
      </c>
      <c r="E69" s="29">
        <v>3949.565</v>
      </c>
    </row>
    <row r="70" spans="1:5" ht="15">
      <c r="A70" s="4" t="s">
        <v>7</v>
      </c>
      <c r="B70" s="29">
        <v>3968.801</v>
      </c>
      <c r="C70" s="29">
        <v>4240.85</v>
      </c>
      <c r="D70" s="29">
        <f t="shared" si="2"/>
        <v>4.9637298979970685</v>
      </c>
      <c r="E70" s="29">
        <v>3480.505</v>
      </c>
    </row>
    <row r="71" spans="1:5" ht="15">
      <c r="A71" s="9" t="s">
        <v>8</v>
      </c>
      <c r="B71" s="30">
        <v>2566.863</v>
      </c>
      <c r="C71" s="30">
        <f>SUM(C72:C74)</f>
        <v>1838.17</v>
      </c>
      <c r="D71" s="30">
        <f t="shared" si="2"/>
        <v>2.151497786198821</v>
      </c>
      <c r="E71" s="30">
        <v>1663.017</v>
      </c>
    </row>
    <row r="72" spans="1:5" ht="15">
      <c r="A72" s="4" t="s">
        <v>9</v>
      </c>
      <c r="B72" s="29"/>
      <c r="C72" s="29">
        <v>0.05</v>
      </c>
      <c r="D72" s="29">
        <f t="shared" si="2"/>
        <v>5.8522818515121593E-05</v>
      </c>
      <c r="E72" s="29"/>
    </row>
    <row r="73" spans="1:5" ht="15">
      <c r="A73" s="4" t="s">
        <v>10</v>
      </c>
      <c r="B73" s="29">
        <v>2441.466</v>
      </c>
      <c r="C73" s="29">
        <v>1666.76</v>
      </c>
      <c r="D73" s="29">
        <f t="shared" si="2"/>
        <v>1.9508698597652812</v>
      </c>
      <c r="E73" s="29">
        <v>1542.067</v>
      </c>
    </row>
    <row r="74" spans="1:5" ht="15">
      <c r="A74" s="4" t="s">
        <v>11</v>
      </c>
      <c r="B74" s="29">
        <v>125.397</v>
      </c>
      <c r="C74" s="29">
        <v>171.36</v>
      </c>
      <c r="D74" s="29">
        <f t="shared" si="2"/>
        <v>0.2005694036150247</v>
      </c>
      <c r="E74" s="29">
        <v>120.95</v>
      </c>
    </row>
    <row r="75" spans="1:5" ht="15">
      <c r="A75" s="10" t="s">
        <v>13</v>
      </c>
      <c r="B75" s="32">
        <v>76632.65600000002</v>
      </c>
      <c r="C75" s="32">
        <f>+C71+C66</f>
        <v>85436.76000000001</v>
      </c>
      <c r="D75" s="32">
        <f t="shared" si="2"/>
        <v>100</v>
      </c>
      <c r="E75" s="32">
        <v>64122.147</v>
      </c>
    </row>
    <row r="76" spans="1:5" ht="33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DICIEMBRE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3" customHeight="1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58128.012</v>
      </c>
      <c r="D90" s="30">
        <f>+C90/$C$108*100</f>
        <v>68.03630034574579</v>
      </c>
      <c r="E90" s="30">
        <v>42936.759000000005</v>
      </c>
    </row>
    <row r="91" spans="1:5" ht="15">
      <c r="A91" s="4" t="s">
        <v>61</v>
      </c>
      <c r="B91" s="29">
        <v>19061.635000000002</v>
      </c>
      <c r="C91" s="29">
        <f>SUM(C92:C96)</f>
        <v>20678.327</v>
      </c>
      <c r="D91" s="29">
        <f>+C91/$C$108*100</f>
        <v>24.20307899777382</v>
      </c>
      <c r="E91" s="29">
        <v>15814.734</v>
      </c>
    </row>
    <row r="92" spans="1:5" ht="15">
      <c r="A92" s="4" t="s">
        <v>62</v>
      </c>
      <c r="B92" s="29">
        <v>15288.383</v>
      </c>
      <c r="C92" s="29">
        <v>16268.039</v>
      </c>
      <c r="D92" s="29">
        <f aca="true" t="shared" si="3" ref="D92:D108">+C92/$C$108*100</f>
        <v>19.041029434144523</v>
      </c>
      <c r="E92" s="29">
        <v>12608.177</v>
      </c>
    </row>
    <row r="93" spans="1:5" ht="15">
      <c r="A93" s="4" t="s">
        <v>63</v>
      </c>
      <c r="B93" s="29">
        <v>137.075</v>
      </c>
      <c r="C93" s="29">
        <v>147.999</v>
      </c>
      <c r="D93" s="29">
        <f t="shared" si="3"/>
        <v>0.1732263682933115</v>
      </c>
      <c r="E93" s="29">
        <v>102.597</v>
      </c>
    </row>
    <row r="94" spans="1:5" ht="15">
      <c r="A94" s="4" t="s">
        <v>64</v>
      </c>
      <c r="B94" s="29">
        <v>1599.597</v>
      </c>
      <c r="C94" s="29">
        <v>1892.707</v>
      </c>
      <c r="D94" s="29">
        <f t="shared" si="3"/>
        <v>2.215330913407042</v>
      </c>
      <c r="E94" s="29">
        <v>1454.215</v>
      </c>
    </row>
    <row r="95" spans="1:5" ht="15">
      <c r="A95" s="4" t="s">
        <v>65</v>
      </c>
      <c r="B95" s="29">
        <v>2004.111</v>
      </c>
      <c r="C95" s="29">
        <v>2317.717</v>
      </c>
      <c r="D95" s="29">
        <f t="shared" si="3"/>
        <v>2.7127865637042756</v>
      </c>
      <c r="E95" s="29">
        <v>1611.521</v>
      </c>
    </row>
    <row r="96" spans="1:5" ht="15">
      <c r="A96" s="4" t="s">
        <v>66</v>
      </c>
      <c r="B96" s="29">
        <v>32.469</v>
      </c>
      <c r="C96" s="29">
        <f>51.808+0.057</f>
        <v>51.865</v>
      </c>
      <c r="D96" s="29">
        <f t="shared" si="3"/>
        <v>0.060705718224667755</v>
      </c>
      <c r="E96" s="29">
        <v>38.224</v>
      </c>
    </row>
    <row r="97" spans="1:5" ht="15">
      <c r="A97" s="4" t="s">
        <v>67</v>
      </c>
      <c r="B97" s="29">
        <v>34227.774000000005</v>
      </c>
      <c r="C97" s="29">
        <f>SUM(C98:C104)</f>
        <v>37449.685000000005</v>
      </c>
      <c r="D97" s="29">
        <f t="shared" si="3"/>
        <v>43.83322134797198</v>
      </c>
      <c r="E97" s="29">
        <v>27122.025</v>
      </c>
    </row>
    <row r="98" spans="1:5" ht="15">
      <c r="A98" s="4" t="s">
        <v>68</v>
      </c>
      <c r="B98" s="29">
        <v>13983.847</v>
      </c>
      <c r="C98" s="29">
        <v>16308.031</v>
      </c>
      <c r="D98" s="29">
        <f t="shared" si="3"/>
        <v>19.0878383242099</v>
      </c>
      <c r="E98" s="29">
        <v>11544.009</v>
      </c>
    </row>
    <row r="99" spans="1:5" ht="15">
      <c r="A99" s="4" t="s">
        <v>69</v>
      </c>
      <c r="B99" s="29">
        <v>946.3000000000001</v>
      </c>
      <c r="C99" s="29">
        <v>1008.876</v>
      </c>
      <c r="D99" s="29">
        <f t="shared" si="3"/>
        <v>1.1808453134026782</v>
      </c>
      <c r="E99" s="29">
        <v>795.401</v>
      </c>
    </row>
    <row r="100" spans="1:5" ht="15">
      <c r="A100" s="4" t="s">
        <v>70</v>
      </c>
      <c r="B100" s="29">
        <v>15556.776</v>
      </c>
      <c r="C100" s="29">
        <v>15456.019</v>
      </c>
      <c r="D100" s="29">
        <f t="shared" si="3"/>
        <v>18.090595474580372</v>
      </c>
      <c r="E100" s="29">
        <v>11624.539</v>
      </c>
    </row>
    <row r="101" spans="1:5" ht="15">
      <c r="A101" s="4" t="s">
        <v>71</v>
      </c>
      <c r="B101" s="29">
        <v>1107.131</v>
      </c>
      <c r="C101" s="29">
        <v>1331.644</v>
      </c>
      <c r="D101" s="29">
        <f t="shared" si="3"/>
        <v>1.5586311662888164</v>
      </c>
      <c r="E101" s="29">
        <v>949.603</v>
      </c>
    </row>
    <row r="102" spans="1:5" ht="15">
      <c r="A102" s="4" t="s">
        <v>72</v>
      </c>
      <c r="B102" s="29">
        <v>823.684</v>
      </c>
      <c r="C102" s="29">
        <v>874.343</v>
      </c>
      <c r="D102" s="29">
        <f t="shared" si="3"/>
        <v>1.0233803102228993</v>
      </c>
      <c r="E102" s="29">
        <v>706.213</v>
      </c>
    </row>
    <row r="103" spans="1:5" ht="15">
      <c r="A103" s="4" t="s">
        <v>73</v>
      </c>
      <c r="B103" s="29">
        <v>171.489</v>
      </c>
      <c r="C103" s="29">
        <v>171.489</v>
      </c>
      <c r="D103" s="29">
        <f t="shared" si="3"/>
        <v>0.20072038778810464</v>
      </c>
      <c r="E103" s="29">
        <v>171.489</v>
      </c>
    </row>
    <row r="104" spans="1:5" ht="15">
      <c r="A104" s="4" t="s">
        <v>66</v>
      </c>
      <c r="B104" s="29">
        <v>1638.547</v>
      </c>
      <c r="C104" s="29">
        <v>2299.283</v>
      </c>
      <c r="D104" s="29">
        <f t="shared" si="3"/>
        <v>2.6912103714792</v>
      </c>
      <c r="E104" s="29">
        <v>1330.771</v>
      </c>
    </row>
    <row r="105" spans="1:5" ht="21.75" customHeight="1">
      <c r="A105" s="9" t="s">
        <v>89</v>
      </c>
      <c r="B105" s="30">
        <v>4048.023</v>
      </c>
      <c r="C105" s="30">
        <v>5107.356</v>
      </c>
      <c r="D105" s="30">
        <f t="shared" si="3"/>
        <v>5.9779372256640535</v>
      </c>
      <c r="E105" s="30">
        <v>3949.565</v>
      </c>
    </row>
    <row r="106" spans="1:5" ht="30">
      <c r="A106" s="34" t="s">
        <v>74</v>
      </c>
      <c r="B106" s="36">
        <v>19232.753999999994</v>
      </c>
      <c r="C106" s="36">
        <f>85436.76-63253.41</f>
        <v>22183.34999999999</v>
      </c>
      <c r="D106" s="36">
        <f t="shared" si="3"/>
        <v>25.964642714338815</v>
      </c>
      <c r="E106" s="36">
        <v>17211.800000000003</v>
      </c>
    </row>
    <row r="107" spans="1:5" ht="26.25" customHeight="1">
      <c r="A107" s="35" t="s">
        <v>75</v>
      </c>
      <c r="B107" s="36">
        <v>62.471000000000004</v>
      </c>
      <c r="C107" s="36">
        <v>18.044</v>
      </c>
      <c r="D107" s="36">
        <f t="shared" si="3"/>
        <v>0.021119714251343003</v>
      </c>
      <c r="E107" s="36">
        <v>24.03</v>
      </c>
    </row>
    <row r="108" spans="1:5" ht="15.75">
      <c r="A108" s="37" t="s">
        <v>76</v>
      </c>
      <c r="B108" s="36">
        <v>76632.657</v>
      </c>
      <c r="C108" s="36">
        <f>+C106+C107+C90+C105</f>
        <v>85436.76199999999</v>
      </c>
      <c r="D108" s="36">
        <f t="shared" si="3"/>
        <v>100</v>
      </c>
      <c r="E108" s="36">
        <v>64122.15400000001</v>
      </c>
    </row>
    <row r="109" spans="1:5" ht="51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2" sqref="A2:IV187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10746.74</v>
      </c>
      <c r="D7" s="30">
        <f aca="true" t="shared" si="0" ref="D7:D29">+C7/$C$30*100</f>
        <v>90.1732522898368</v>
      </c>
      <c r="E7" s="30">
        <v>7985.823</v>
      </c>
      <c r="F7" s="27"/>
      <c r="G7" s="38"/>
    </row>
    <row r="8" spans="1:7" ht="15">
      <c r="A8" s="12" t="s">
        <v>21</v>
      </c>
      <c r="B8" s="29">
        <v>29280.449</v>
      </c>
      <c r="C8" s="29">
        <v>4517.39</v>
      </c>
      <c r="D8" s="29">
        <f t="shared" si="0"/>
        <v>37.90430848439488</v>
      </c>
      <c r="E8" s="29">
        <v>3415.82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1728.4500000000003</v>
      </c>
      <c r="D9" s="29">
        <f t="shared" si="0"/>
        <v>14.50299885550115</v>
      </c>
      <c r="E9" s="29">
        <v>1311.672</v>
      </c>
      <c r="F9" s="27"/>
      <c r="G9" s="27"/>
    </row>
    <row r="10" spans="1:7" ht="15">
      <c r="A10" s="12" t="s">
        <v>23</v>
      </c>
      <c r="B10" s="29">
        <v>1771.806</v>
      </c>
      <c r="C10" s="29">
        <v>432.17</v>
      </c>
      <c r="D10" s="29">
        <f t="shared" si="0"/>
        <v>3.6262321822337533</v>
      </c>
      <c r="E10" s="29">
        <v>315.164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1372.63</v>
      </c>
      <c r="D11" s="29">
        <f t="shared" si="0"/>
        <v>11.517400745770223</v>
      </c>
      <c r="E11" s="29">
        <v>1068.008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-76.35</v>
      </c>
      <c r="D12" s="29">
        <f t="shared" si="0"/>
        <v>-0.6406340725028277</v>
      </c>
      <c r="E12" s="29">
        <v>-71.5</v>
      </c>
      <c r="F12" s="27"/>
      <c r="G12" s="27"/>
    </row>
    <row r="13" spans="1:7" ht="15">
      <c r="A13" s="12" t="s">
        <v>26</v>
      </c>
      <c r="B13" s="29">
        <v>76.459</v>
      </c>
      <c r="C13" s="29">
        <v>24.51</v>
      </c>
      <c r="D13" s="29">
        <f t="shared" si="0"/>
        <v>0.2056573820176072</v>
      </c>
      <c r="E13" s="29">
        <v>4.518</v>
      </c>
      <c r="F13" s="27"/>
      <c r="G13" s="27"/>
    </row>
    <row r="14" spans="1:7" ht="15">
      <c r="A14" s="12" t="s">
        <v>27</v>
      </c>
      <c r="B14" s="29">
        <v>11872.408</v>
      </c>
      <c r="C14" s="29">
        <v>1833.99</v>
      </c>
      <c r="D14" s="29">
        <f t="shared" si="0"/>
        <v>15.388559039023718</v>
      </c>
      <c r="E14" s="29">
        <v>1475.362</v>
      </c>
      <c r="F14" s="27"/>
      <c r="G14" s="27"/>
    </row>
    <row r="15" spans="1:7" ht="15">
      <c r="A15" s="12" t="s">
        <v>28</v>
      </c>
      <c r="B15" s="29">
        <v>3107.407</v>
      </c>
      <c r="C15" s="29">
        <v>348.05</v>
      </c>
      <c r="D15" s="29">
        <f t="shared" si="0"/>
        <v>2.9204019506825043</v>
      </c>
      <c r="E15" s="29">
        <v>289.966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2294.35</v>
      </c>
      <c r="D16" s="29">
        <f t="shared" si="0"/>
        <v>19.251326578216933</v>
      </c>
      <c r="E16" s="29">
        <v>1488.485</v>
      </c>
      <c r="F16" s="27"/>
      <c r="G16" s="27"/>
    </row>
    <row r="17" spans="1:7" ht="15">
      <c r="A17" s="12" t="s">
        <v>30</v>
      </c>
      <c r="B17" s="29">
        <v>5796.768</v>
      </c>
      <c r="C17" s="29">
        <v>969.17</v>
      </c>
      <c r="D17" s="29">
        <f t="shared" si="0"/>
        <v>8.132067112607276</v>
      </c>
      <c r="E17" s="29">
        <v>886.677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1241.47</v>
      </c>
      <c r="D18" s="29">
        <f t="shared" si="0"/>
        <v>10.416869443223124</v>
      </c>
      <c r="E18" s="29">
        <v>511.508</v>
      </c>
      <c r="F18" s="27"/>
      <c r="G18" s="27"/>
    </row>
    <row r="19" spans="1:7" ht="15">
      <c r="A19" s="12" t="s">
        <v>199</v>
      </c>
      <c r="B19" s="44">
        <v>6409.123</v>
      </c>
      <c r="C19" s="29">
        <v>734.75</v>
      </c>
      <c r="D19" s="29">
        <f t="shared" si="0"/>
        <v>6.165106545795058</v>
      </c>
      <c r="E19" s="29">
        <v>512.178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506.72</v>
      </c>
      <c r="D20" s="29">
        <f t="shared" si="0"/>
        <v>4.251762897428066</v>
      </c>
      <c r="E20" s="29">
        <v>-0.67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83.71</v>
      </c>
      <c r="D21" s="29">
        <f t="shared" si="0"/>
        <v>0.7023900223865318</v>
      </c>
      <c r="E21" s="29">
        <v>90.3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1171.1399999999999</v>
      </c>
      <c r="D22" s="31">
        <f t="shared" si="0"/>
        <v>9.826747710163216</v>
      </c>
      <c r="E22" s="31">
        <v>822.582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887.21</v>
      </c>
      <c r="D23" s="29">
        <f t="shared" si="0"/>
        <v>7.444360909826245</v>
      </c>
      <c r="E23" s="29">
        <v>529.599</v>
      </c>
      <c r="F23" s="27"/>
      <c r="G23" s="27"/>
    </row>
    <row r="24" spans="1:7" ht="15">
      <c r="A24" s="12" t="s">
        <v>36</v>
      </c>
      <c r="B24" s="29">
        <v>129</v>
      </c>
      <c r="C24" s="29">
        <v>0.73</v>
      </c>
      <c r="D24" s="29">
        <f t="shared" si="0"/>
        <v>0.0061252504640087</v>
      </c>
      <c r="E24" s="29">
        <v>9.039</v>
      </c>
      <c r="F24" s="27"/>
      <c r="G24" s="27"/>
    </row>
    <row r="25" spans="1:7" ht="15">
      <c r="A25" s="12" t="s">
        <v>37</v>
      </c>
      <c r="B25" s="29">
        <v>4049.191</v>
      </c>
      <c r="C25" s="29">
        <v>650.5</v>
      </c>
      <c r="D25" s="29">
        <f t="shared" si="0"/>
        <v>5.458185516215972</v>
      </c>
      <c r="E25" s="29">
        <v>334.587</v>
      </c>
      <c r="F25" s="27"/>
      <c r="G25" s="27"/>
    </row>
    <row r="26" spans="1:7" ht="15">
      <c r="A26" s="12" t="s">
        <v>38</v>
      </c>
      <c r="B26" s="29">
        <v>1003.651</v>
      </c>
      <c r="C26" s="29">
        <v>109.68</v>
      </c>
      <c r="D26" s="29">
        <f t="shared" si="0"/>
        <v>0.9202979053321566</v>
      </c>
      <c r="E26" s="29">
        <v>79.677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126.3</v>
      </c>
      <c r="D27" s="29">
        <f t="shared" si="0"/>
        <v>1.059752237814108</v>
      </c>
      <c r="E27" s="29">
        <v>106.296</v>
      </c>
      <c r="F27" s="27"/>
      <c r="G27" s="27"/>
    </row>
    <row r="28" spans="1:7" ht="15">
      <c r="A28" s="12" t="s">
        <v>39</v>
      </c>
      <c r="B28" s="29">
        <v>2419.35</v>
      </c>
      <c r="C28" s="29">
        <v>261.32</v>
      </c>
      <c r="D28" s="29">
        <f t="shared" si="0"/>
        <v>2.192671851033909</v>
      </c>
      <c r="E28" s="29">
        <v>248.082</v>
      </c>
      <c r="F28" s="27"/>
      <c r="G28" s="27"/>
    </row>
    <row r="29" spans="1:7" ht="15">
      <c r="A29" s="12" t="s">
        <v>40</v>
      </c>
      <c r="B29" s="29">
        <v>227.073</v>
      </c>
      <c r="C29" s="29">
        <v>22.61</v>
      </c>
      <c r="D29" s="29">
        <f t="shared" si="0"/>
        <v>0.18971494930306398</v>
      </c>
      <c r="E29" s="29">
        <v>44.901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11917.88</v>
      </c>
      <c r="D30" s="32">
        <f>+C30/$C$30*100</f>
        <v>100</v>
      </c>
      <c r="E30" s="32">
        <v>8808.405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3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1926.829</v>
      </c>
      <c r="D46" s="29">
        <f>+C46/$C$58*100</f>
        <v>16.175209773816583</v>
      </c>
      <c r="E46" s="29">
        <v>1316.716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1071.393</v>
      </c>
      <c r="D48" s="29">
        <f>+C48/$C$58*100</f>
        <v>8.994055271743715</v>
      </c>
      <c r="E48" s="29">
        <v>732.593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7854.175</v>
      </c>
      <c r="D50" s="29">
        <f>+C50/$C$58*100</f>
        <v>65.93368079122011</v>
      </c>
      <c r="E50" s="29">
        <v>5812.23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990.384</v>
      </c>
      <c r="D52" s="29">
        <f>+C52/$C$58*100</f>
        <v>8.31400656551856</v>
      </c>
      <c r="E52" s="29">
        <v>931.693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75.091</v>
      </c>
      <c r="D54" s="29">
        <f>+C54/$C$58*100</f>
        <v>0.6303686923570597</v>
      </c>
      <c r="E54" s="29">
        <v>15.172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-5.637</v>
      </c>
      <c r="D56" s="29">
        <f>+C56/$C$58*100</f>
        <v>-0.04732109465604061</v>
      </c>
      <c r="E56" s="29">
        <v>616.043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11912.235</v>
      </c>
      <c r="D58" s="19">
        <f>+C58/$C$58*100</f>
        <v>100</v>
      </c>
      <c r="E58" s="19">
        <v>9424.446999999998</v>
      </c>
      <c r="F58" s="27"/>
      <c r="G58" s="27"/>
    </row>
    <row r="59" spans="1:7" ht="42.75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32.25" customHeight="1">
      <c r="A60" s="124" t="s">
        <v>224</v>
      </c>
      <c r="B60" s="124"/>
      <c r="C60" s="124"/>
      <c r="D60" s="124"/>
      <c r="E60" s="124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83418.7</v>
      </c>
      <c r="D74" s="30">
        <f>+C74/$C$97*100</f>
        <v>92.24865857500694</v>
      </c>
      <c r="E74" s="30">
        <v>61442.78</v>
      </c>
    </row>
    <row r="75" spans="1:5" ht="15">
      <c r="A75" s="12" t="s">
        <v>21</v>
      </c>
      <c r="B75" s="29">
        <v>29280.449</v>
      </c>
      <c r="C75" s="29">
        <v>37436.99</v>
      </c>
      <c r="D75" s="29">
        <f aca="true" t="shared" si="1" ref="D75:D97">+C75/$C$97*100</f>
        <v>41.39973541407321</v>
      </c>
      <c r="E75" s="29">
        <v>27332.905</v>
      </c>
    </row>
    <row r="76" spans="1:5" ht="15">
      <c r="A76" s="12" t="s">
        <v>22</v>
      </c>
      <c r="B76" s="29">
        <v>10140.992999999999</v>
      </c>
      <c r="C76" s="29">
        <f>SUM(C77:C79)</f>
        <v>12043.12</v>
      </c>
      <c r="D76" s="29">
        <f t="shared" si="1"/>
        <v>13.317897126877282</v>
      </c>
      <c r="E76" s="29">
        <v>8473.901</v>
      </c>
    </row>
    <row r="77" spans="1:5" ht="15">
      <c r="A77" s="12" t="s">
        <v>23</v>
      </c>
      <c r="B77" s="29">
        <v>1771.806</v>
      </c>
      <c r="C77" s="29">
        <v>1837.58</v>
      </c>
      <c r="D77" s="29">
        <f t="shared" si="1"/>
        <v>2.03208980749234</v>
      </c>
      <c r="E77" s="29">
        <v>1309.607</v>
      </c>
    </row>
    <row r="78" spans="1:5" ht="15">
      <c r="A78" s="12" t="s">
        <v>24</v>
      </c>
      <c r="B78" s="29">
        <v>8820.547999999999</v>
      </c>
      <c r="C78" s="29">
        <v>10589.34</v>
      </c>
      <c r="D78" s="29">
        <f t="shared" si="1"/>
        <v>11.710232959692062</v>
      </c>
      <c r="E78" s="29">
        <v>7473.588</v>
      </c>
    </row>
    <row r="79" spans="1:5" ht="15">
      <c r="A79" s="12" t="s">
        <v>25</v>
      </c>
      <c r="B79" s="29">
        <v>-451.3610000000008</v>
      </c>
      <c r="C79" s="29">
        <v>-383.8</v>
      </c>
      <c r="D79" s="29">
        <f t="shared" si="1"/>
        <v>-0.42442564030712143</v>
      </c>
      <c r="E79" s="29">
        <v>-309.294</v>
      </c>
    </row>
    <row r="80" spans="1:5" ht="15">
      <c r="A80" s="12" t="s">
        <v>26</v>
      </c>
      <c r="B80" s="29">
        <v>76.459</v>
      </c>
      <c r="C80" s="29">
        <v>70.59</v>
      </c>
      <c r="D80" s="29">
        <f t="shared" si="1"/>
        <v>0.07806202696529364</v>
      </c>
      <c r="E80" s="29">
        <v>27.939</v>
      </c>
    </row>
    <row r="81" spans="1:5" ht="15">
      <c r="A81" s="12" t="s">
        <v>27</v>
      </c>
      <c r="B81" s="29">
        <v>11872.408</v>
      </c>
      <c r="C81" s="29">
        <v>15232.04</v>
      </c>
      <c r="D81" s="29">
        <f t="shared" si="1"/>
        <v>16.844367718039827</v>
      </c>
      <c r="E81" s="29">
        <v>11347.834</v>
      </c>
    </row>
    <row r="82" spans="1:5" ht="15">
      <c r="A82" s="12" t="s">
        <v>28</v>
      </c>
      <c r="B82" s="29">
        <v>3107.407</v>
      </c>
      <c r="C82" s="29">
        <v>3707.21</v>
      </c>
      <c r="D82" s="29">
        <f t="shared" si="1"/>
        <v>4.0996221417482115</v>
      </c>
      <c r="E82" s="29">
        <v>2876.07</v>
      </c>
    </row>
    <row r="83" spans="1:5" ht="15">
      <c r="A83" s="12" t="s">
        <v>29</v>
      </c>
      <c r="B83" s="29">
        <v>12797.911</v>
      </c>
      <c r="C83" s="29">
        <f>+C84+C85+C88</f>
        <v>14928.75</v>
      </c>
      <c r="D83" s="29">
        <f t="shared" si="1"/>
        <v>16.508974147303125</v>
      </c>
      <c r="E83" s="29">
        <v>11384.131</v>
      </c>
    </row>
    <row r="84" spans="1:5" ht="15">
      <c r="A84" s="12" t="s">
        <v>30</v>
      </c>
      <c r="B84" s="29">
        <v>5796.768</v>
      </c>
      <c r="C84" s="29">
        <v>6941.84</v>
      </c>
      <c r="D84" s="29">
        <f t="shared" si="1"/>
        <v>7.676641185277716</v>
      </c>
      <c r="E84" s="29">
        <v>5449.745</v>
      </c>
    </row>
    <row r="85" spans="1:5" ht="15">
      <c r="A85" s="12" t="s">
        <v>31</v>
      </c>
      <c r="B85" s="29">
        <v>6744.48</v>
      </c>
      <c r="C85" s="29">
        <f>SUM(C86:C87)</f>
        <v>7265.77</v>
      </c>
      <c r="D85" s="29">
        <f t="shared" si="1"/>
        <v>8.034859522079921</v>
      </c>
      <c r="E85" s="29">
        <v>5465.531</v>
      </c>
    </row>
    <row r="86" spans="1:5" ht="15">
      <c r="A86" s="12" t="s">
        <v>199</v>
      </c>
      <c r="B86" s="44">
        <v>6409.123</v>
      </c>
      <c r="C86" s="29">
        <v>6367.47</v>
      </c>
      <c r="D86" s="29">
        <f t="shared" si="1"/>
        <v>7.041473506738891</v>
      </c>
      <c r="E86" s="29">
        <v>4949.211</v>
      </c>
    </row>
    <row r="87" spans="1:5" ht="15">
      <c r="A87" s="12" t="s">
        <v>32</v>
      </c>
      <c r="B87" s="44">
        <v>335.35699999999997</v>
      </c>
      <c r="C87" s="29">
        <v>898.3</v>
      </c>
      <c r="D87" s="29">
        <f t="shared" si="1"/>
        <v>0.9933860153410295</v>
      </c>
      <c r="E87" s="29">
        <v>516.32</v>
      </c>
    </row>
    <row r="88" spans="1:5" ht="15">
      <c r="A88" s="12" t="s">
        <v>33</v>
      </c>
      <c r="B88" s="44">
        <v>256.66300000000047</v>
      </c>
      <c r="C88" s="29">
        <v>721.14</v>
      </c>
      <c r="D88" s="29">
        <f t="shared" si="1"/>
        <v>0.797473439945486</v>
      </c>
      <c r="E88" s="29">
        <v>468.855</v>
      </c>
    </row>
    <row r="89" spans="1:5" ht="15">
      <c r="A89" s="13" t="s">
        <v>34</v>
      </c>
      <c r="B89" s="31">
        <v>8630.452</v>
      </c>
      <c r="C89" s="31">
        <f>+C90+C95+C96</f>
        <v>7009.39</v>
      </c>
      <c r="D89" s="31">
        <f t="shared" si="1"/>
        <v>7.751341424993054</v>
      </c>
      <c r="E89" s="31">
        <v>4344.918000000001</v>
      </c>
    </row>
    <row r="90" spans="1:5" ht="15">
      <c r="A90" s="12" t="s">
        <v>35</v>
      </c>
      <c r="B90" s="29">
        <v>5984.0289999999995</v>
      </c>
      <c r="C90" s="29">
        <f>SUM(C91:C94)</f>
        <v>4809.570000000001</v>
      </c>
      <c r="D90" s="29">
        <f t="shared" si="1"/>
        <v>5.318668126242631</v>
      </c>
      <c r="E90" s="29">
        <v>2662.76</v>
      </c>
    </row>
    <row r="91" spans="1:5" ht="15">
      <c r="A91" s="12" t="s">
        <v>36</v>
      </c>
      <c r="B91" s="29">
        <v>129</v>
      </c>
      <c r="C91" s="29">
        <v>39.26</v>
      </c>
      <c r="D91" s="29">
        <f t="shared" si="1"/>
        <v>0.04341571297148928</v>
      </c>
      <c r="E91" s="29">
        <v>57.755</v>
      </c>
    </row>
    <row r="92" spans="1:5" ht="15">
      <c r="A92" s="12" t="s">
        <v>37</v>
      </c>
      <c r="B92" s="29">
        <v>4049.191</v>
      </c>
      <c r="C92" s="29">
        <v>3386.28</v>
      </c>
      <c r="D92" s="29">
        <f t="shared" si="1"/>
        <v>3.7447213581532024</v>
      </c>
      <c r="E92" s="29">
        <v>1646.977</v>
      </c>
    </row>
    <row r="93" spans="1:5" ht="15">
      <c r="A93" s="12" t="s">
        <v>38</v>
      </c>
      <c r="B93" s="29">
        <v>1003.651</v>
      </c>
      <c r="C93" s="29">
        <v>617.82</v>
      </c>
      <c r="D93" s="29">
        <f t="shared" si="1"/>
        <v>0.6832169074896971</v>
      </c>
      <c r="E93" s="29">
        <v>401.241</v>
      </c>
    </row>
    <row r="94" spans="1:5" ht="15">
      <c r="A94" s="12" t="s">
        <v>25</v>
      </c>
      <c r="B94" s="29">
        <v>802.1869999999999</v>
      </c>
      <c r="C94" s="29">
        <v>766.21</v>
      </c>
      <c r="D94" s="29">
        <f t="shared" si="1"/>
        <v>0.8473141476282425</v>
      </c>
      <c r="E94" s="29">
        <v>556.787</v>
      </c>
    </row>
    <row r="95" spans="1:5" ht="15">
      <c r="A95" s="12" t="s">
        <v>39</v>
      </c>
      <c r="B95" s="29">
        <v>2419.35</v>
      </c>
      <c r="C95" s="29">
        <v>1995.63</v>
      </c>
      <c r="D95" s="29">
        <f t="shared" si="1"/>
        <v>2.2068695689580533</v>
      </c>
      <c r="E95" s="29">
        <v>1563.582</v>
      </c>
    </row>
    <row r="96" spans="1:5" ht="15">
      <c r="A96" s="12" t="s">
        <v>40</v>
      </c>
      <c r="B96" s="29">
        <v>227.073</v>
      </c>
      <c r="C96" s="29">
        <v>204.19</v>
      </c>
      <c r="D96" s="29">
        <f t="shared" si="1"/>
        <v>0.2258037297923687</v>
      </c>
      <c r="E96" s="29">
        <v>118.576</v>
      </c>
    </row>
    <row r="97" spans="1:5" ht="15">
      <c r="A97" s="14" t="s">
        <v>41</v>
      </c>
      <c r="B97" s="32">
        <v>75906.079</v>
      </c>
      <c r="C97" s="32">
        <f>+C89+C74</f>
        <v>90428.09</v>
      </c>
      <c r="D97" s="32">
        <f t="shared" si="1"/>
        <v>100</v>
      </c>
      <c r="E97" s="32">
        <v>65787.698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29.25" customHeight="1">
      <c r="A99" s="124" t="s">
        <v>226</v>
      </c>
      <c r="B99" s="124"/>
      <c r="C99" s="124"/>
      <c r="D99" s="124"/>
      <c r="E99" s="124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16142.38</v>
      </c>
      <c r="D113" s="29">
        <f>+C113/$C$125*100</f>
        <v>16.702194639681917</v>
      </c>
      <c r="E113" s="29">
        <v>11836.118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8962.466</v>
      </c>
      <c r="D115" s="29">
        <f>+C115/$C$125*100</f>
        <v>9.273282600430138</v>
      </c>
      <c r="E115" s="29">
        <v>5811.134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56823.451</v>
      </c>
      <c r="D117" s="29">
        <f>+C117/$C$125*100</f>
        <v>58.794077372755936</v>
      </c>
      <c r="E117" s="29">
        <v>41728.718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8349.059</v>
      </c>
      <c r="D119" s="29">
        <f>+C119/$C$125*100</f>
        <v>8.638602763420762</v>
      </c>
      <c r="E119" s="29">
        <v>6315.035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150.735</v>
      </c>
      <c r="D121" s="29">
        <f>+C121/$C$125*100</f>
        <v>0.15596246086465898</v>
      </c>
      <c r="E121" s="29">
        <v>96.692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6220.166</v>
      </c>
      <c r="D123" s="29">
        <f>+C123/$C$125*100</f>
        <v>6.435880162846601</v>
      </c>
      <c r="E123" s="29">
        <v>4076.729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96648.25699999998</v>
      </c>
      <c r="D125" s="19">
        <f>+C125/$C$125*100</f>
        <v>100</v>
      </c>
      <c r="E125" s="19">
        <v>69864.426</v>
      </c>
    </row>
    <row r="126" spans="1:5" ht="35.25" customHeight="1">
      <c r="A126" s="123" t="s">
        <v>14</v>
      </c>
      <c r="B126" s="123"/>
      <c r="C126" s="123"/>
      <c r="D126" s="123"/>
      <c r="E126" s="123"/>
    </row>
    <row r="127" spans="1:5" ht="28.5" customHeight="1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62:E62"/>
    <mergeCell ref="A130:E130"/>
    <mergeCell ref="A98:E98"/>
    <mergeCell ref="A99:E99"/>
    <mergeCell ref="A100:E100"/>
    <mergeCell ref="A101:E101"/>
    <mergeCell ref="A63:E63"/>
    <mergeCell ref="A128:E128"/>
    <mergeCell ref="A129:E129"/>
    <mergeCell ref="A126:E126"/>
    <mergeCell ref="A102:E102"/>
    <mergeCell ref="A31:E31"/>
    <mergeCell ref="A59:E59"/>
    <mergeCell ref="A34:E34"/>
    <mergeCell ref="A32:E32"/>
    <mergeCell ref="A33:E33"/>
    <mergeCell ref="A127:E127"/>
    <mergeCell ref="A35:E35"/>
    <mergeCell ref="A60:E60"/>
    <mergeCell ref="A61:E61"/>
    <mergeCell ref="A103:E10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G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946.78</v>
      </c>
      <c r="C7" s="29">
        <f aca="true" t="shared" si="0" ref="C7:C13">+B7/$B$13*100</f>
        <v>11.096668936523322</v>
      </c>
      <c r="D7" s="29">
        <v>727.107</v>
      </c>
    </row>
    <row r="8" spans="1:4" ht="16.5" customHeight="1">
      <c r="A8" s="4" t="s">
        <v>51</v>
      </c>
      <c r="B8" s="29">
        <v>1757.47</v>
      </c>
      <c r="C8" s="29">
        <f t="shared" si="0"/>
        <v>20.598304522562415</v>
      </c>
      <c r="D8" s="29">
        <v>1206.003</v>
      </c>
    </row>
    <row r="9" spans="1:4" ht="16.5" customHeight="1">
      <c r="A9" s="4" t="s">
        <v>52</v>
      </c>
      <c r="B9" s="29">
        <v>2135.48</v>
      </c>
      <c r="C9" s="29">
        <f t="shared" si="0"/>
        <v>25.028744355147793</v>
      </c>
      <c r="D9" s="29">
        <v>1694.185</v>
      </c>
    </row>
    <row r="10" spans="1:4" ht="16.5" customHeight="1">
      <c r="A10" s="4" t="s">
        <v>53</v>
      </c>
      <c r="B10" s="29">
        <v>3285.21</v>
      </c>
      <c r="C10" s="29">
        <f t="shared" si="0"/>
        <v>38.5040746075707</v>
      </c>
      <c r="D10" s="29">
        <v>2527.916</v>
      </c>
    </row>
    <row r="11" spans="1:4" ht="16.5" customHeight="1">
      <c r="A11" s="4" t="s">
        <v>194</v>
      </c>
      <c r="B11" s="29"/>
      <c r="C11" s="29">
        <f t="shared" si="0"/>
        <v>0</v>
      </c>
      <c r="D11" s="29">
        <v>224.535</v>
      </c>
    </row>
    <row r="12" spans="1:4" ht="16.5" customHeight="1">
      <c r="A12" s="4" t="s">
        <v>54</v>
      </c>
      <c r="B12" s="29">
        <v>407.17</v>
      </c>
      <c r="C12" s="29">
        <f t="shared" si="0"/>
        <v>4.772207578195782</v>
      </c>
      <c r="D12" s="29">
        <v>380.79</v>
      </c>
    </row>
    <row r="13" spans="1:4" ht="15">
      <c r="A13" s="18" t="s">
        <v>48</v>
      </c>
      <c r="B13" s="19">
        <f>SUM(B7:B12)</f>
        <v>8532.109999999999</v>
      </c>
      <c r="C13" s="19">
        <f t="shared" si="0"/>
        <v>100</v>
      </c>
      <c r="D13" s="19">
        <v>6760.536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59961468098.54</v>
      </c>
      <c r="D11" s="71">
        <f>SUM(D12:D15)</f>
        <v>6916126252.379999</v>
      </c>
      <c r="E11" s="71">
        <f>SUM(E12:E15)</f>
        <v>16720997432.199999</v>
      </c>
      <c r="F11" s="87">
        <f aca="true" t="shared" si="0" ref="F11:F19">SUM(C11:E11)</f>
        <v>83598591783.12</v>
      </c>
    </row>
    <row r="12" spans="1:6" s="79" customFormat="1" ht="15">
      <c r="A12" s="88"/>
      <c r="B12" s="89" t="s">
        <v>102</v>
      </c>
      <c r="C12" s="90">
        <v>56906834629.94</v>
      </c>
      <c r="D12" s="90">
        <v>719868880.81</v>
      </c>
      <c r="E12" s="90">
        <v>501308182.81</v>
      </c>
      <c r="F12" s="91">
        <f t="shared" si="0"/>
        <v>58128011693.56</v>
      </c>
    </row>
    <row r="13" spans="1:6" s="79" customFormat="1" ht="15">
      <c r="A13" s="88"/>
      <c r="B13" s="89" t="s">
        <v>103</v>
      </c>
      <c r="C13" s="90">
        <v>6988971.18</v>
      </c>
      <c r="D13" s="90">
        <v>0</v>
      </c>
      <c r="E13" s="90">
        <v>16115382764.7</v>
      </c>
      <c r="F13" s="91">
        <f t="shared" si="0"/>
        <v>16122371735.880001</v>
      </c>
    </row>
    <row r="14" spans="1:6" s="79" customFormat="1" ht="15">
      <c r="A14" s="88"/>
      <c r="B14" s="89" t="s">
        <v>104</v>
      </c>
      <c r="C14" s="90">
        <v>341428868.14</v>
      </c>
      <c r="D14" s="90">
        <v>4756302003.84</v>
      </c>
      <c r="E14" s="90">
        <v>9624554.55</v>
      </c>
      <c r="F14" s="91">
        <f t="shared" si="0"/>
        <v>5107355426.530001</v>
      </c>
    </row>
    <row r="15" spans="1:6" s="79" customFormat="1" ht="15">
      <c r="A15" s="88"/>
      <c r="B15" s="89" t="s">
        <v>105</v>
      </c>
      <c r="C15" s="90">
        <v>2706215629.28</v>
      </c>
      <c r="D15" s="90">
        <v>1439955367.73</v>
      </c>
      <c r="E15" s="90">
        <v>94681930.14</v>
      </c>
      <c r="F15" s="91">
        <f t="shared" si="0"/>
        <v>4240852927.15</v>
      </c>
    </row>
    <row r="16" spans="1:6" ht="15">
      <c r="A16" s="85" t="s">
        <v>106</v>
      </c>
      <c r="B16" s="86" t="s">
        <v>20</v>
      </c>
      <c r="C16" s="71">
        <f>SUM(C17:C23)</f>
        <v>57788382232.78</v>
      </c>
      <c r="D16" s="71">
        <f>SUM(D17:D23)</f>
        <v>6433597755.5199995</v>
      </c>
      <c r="E16" s="71">
        <f>SUM(E17:E23)</f>
        <v>17317904459.71</v>
      </c>
      <c r="F16" s="87">
        <f t="shared" si="0"/>
        <v>81539884448.01</v>
      </c>
    </row>
    <row r="17" spans="1:6" s="79" customFormat="1" ht="15">
      <c r="A17" s="88"/>
      <c r="B17" s="89" t="s">
        <v>107</v>
      </c>
      <c r="C17" s="90">
        <v>36239911346.36</v>
      </c>
      <c r="D17" s="90">
        <v>953652831.79</v>
      </c>
      <c r="E17" s="90">
        <v>243433826.11</v>
      </c>
      <c r="F17" s="91">
        <f t="shared" si="0"/>
        <v>37436998004.26</v>
      </c>
    </row>
    <row r="18" spans="1:6" s="79" customFormat="1" ht="15">
      <c r="A18" s="88"/>
      <c r="B18" s="89" t="s">
        <v>108</v>
      </c>
      <c r="C18" s="90">
        <v>5798679235.48</v>
      </c>
      <c r="D18" s="90">
        <v>1688136741.02</v>
      </c>
      <c r="E18" s="90">
        <v>4556303732.63</v>
      </c>
      <c r="F18" s="91">
        <f t="shared" si="0"/>
        <v>12043119709.130001</v>
      </c>
    </row>
    <row r="19" spans="1:6" s="79" customFormat="1" ht="15">
      <c r="A19" s="88"/>
      <c r="B19" s="89" t="s">
        <v>109</v>
      </c>
      <c r="C19" s="90">
        <v>69792337.21</v>
      </c>
      <c r="D19" s="90">
        <v>798414.65</v>
      </c>
      <c r="E19" s="90">
        <v>0</v>
      </c>
      <c r="F19" s="91">
        <f t="shared" si="0"/>
        <v>70590751.86</v>
      </c>
    </row>
    <row r="20" spans="1:6" s="79" customFormat="1" ht="15">
      <c r="A20" s="88"/>
      <c r="B20" s="89" t="s">
        <v>110</v>
      </c>
      <c r="C20" s="117"/>
      <c r="D20" s="92"/>
      <c r="E20" s="92"/>
      <c r="F20" s="93"/>
    </row>
    <row r="21" spans="1:6" s="79" customFormat="1" ht="15">
      <c r="A21" s="88"/>
      <c r="B21" s="89" t="s">
        <v>111</v>
      </c>
      <c r="C21" s="117">
        <v>895277056.43</v>
      </c>
      <c r="D21" s="90">
        <v>0</v>
      </c>
      <c r="E21" s="90">
        <v>12457945115.02</v>
      </c>
      <c r="F21" s="91">
        <f>SUM(C21:E21)</f>
        <v>13353222171.45</v>
      </c>
    </row>
    <row r="22" spans="1:6" s="79" customFormat="1" ht="15">
      <c r="A22" s="88"/>
      <c r="B22" s="89" t="s">
        <v>112</v>
      </c>
      <c r="C22" s="90">
        <v>137699.15</v>
      </c>
      <c r="D22" s="90">
        <v>3647082185.52</v>
      </c>
      <c r="E22" s="90">
        <v>59985673.35</v>
      </c>
      <c r="F22" s="91">
        <f>SUM(C22:E22)</f>
        <v>3707205558.02</v>
      </c>
    </row>
    <row r="23" spans="1:6" s="79" customFormat="1" ht="15">
      <c r="A23" s="88"/>
      <c r="B23" s="89" t="s">
        <v>113</v>
      </c>
      <c r="C23" s="90">
        <v>14784584558.15</v>
      </c>
      <c r="D23" s="90">
        <v>143927582.54</v>
      </c>
      <c r="E23" s="90">
        <v>236112.6</v>
      </c>
      <c r="F23" s="91">
        <f>SUM(C23:E23)</f>
        <v>14928748253.29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2173085865.760002</v>
      </c>
      <c r="D25" s="71">
        <f>+D11-D16</f>
        <v>482528496.85999966</v>
      </c>
      <c r="E25" s="71">
        <f>+E11-E16</f>
        <v>-596907027.5100002</v>
      </c>
      <c r="F25" s="87">
        <f aca="true" t="shared" si="1" ref="F25:F32">SUM(C25:E25)</f>
        <v>2058707335.1100016</v>
      </c>
    </row>
    <row r="26" spans="1:6" ht="15">
      <c r="A26" s="85" t="s">
        <v>117</v>
      </c>
      <c r="B26" s="86" t="s">
        <v>118</v>
      </c>
      <c r="C26" s="94">
        <v>1474246858.28</v>
      </c>
      <c r="D26" s="94">
        <v>363925588.71</v>
      </c>
      <c r="E26" s="94"/>
      <c r="F26" s="87">
        <f t="shared" si="1"/>
        <v>1838172446.99</v>
      </c>
    </row>
    <row r="27" spans="1:6" ht="15">
      <c r="A27" s="85" t="s">
        <v>119</v>
      </c>
      <c r="B27" s="86" t="s">
        <v>34</v>
      </c>
      <c r="C27" s="71">
        <f>SUM(C28:C30)</f>
        <v>4920933646.77</v>
      </c>
      <c r="D27" s="71">
        <f>SUM(D28:D30)</f>
        <v>2086048445.52</v>
      </c>
      <c r="E27" s="71">
        <f>SUM(E28:E30)</f>
        <v>2409973.53</v>
      </c>
      <c r="F27" s="87">
        <f t="shared" si="1"/>
        <v>7009392065.820001</v>
      </c>
    </row>
    <row r="28" spans="1:6" s="79" customFormat="1" ht="15">
      <c r="A28" s="88"/>
      <c r="B28" s="89" t="s">
        <v>120</v>
      </c>
      <c r="C28" s="90">
        <v>2932098660.78</v>
      </c>
      <c r="D28" s="90">
        <v>1875997138.64</v>
      </c>
      <c r="E28" s="90">
        <v>1472042.96</v>
      </c>
      <c r="F28" s="91">
        <f t="shared" si="1"/>
        <v>4809567842.38</v>
      </c>
    </row>
    <row r="29" spans="1:6" s="79" customFormat="1" ht="15">
      <c r="A29" s="88"/>
      <c r="B29" s="89" t="s">
        <v>121</v>
      </c>
      <c r="C29" s="90">
        <v>1895149215.83</v>
      </c>
      <c r="D29" s="90">
        <v>99546322.05</v>
      </c>
      <c r="E29" s="90">
        <v>937930.57</v>
      </c>
      <c r="F29" s="91">
        <f t="shared" si="1"/>
        <v>1995633468.4499998</v>
      </c>
    </row>
    <row r="30" spans="1:6" s="79" customFormat="1" ht="15">
      <c r="A30" s="88"/>
      <c r="B30" s="89" t="s">
        <v>122</v>
      </c>
      <c r="C30" s="90">
        <v>93685770.16</v>
      </c>
      <c r="D30" s="90">
        <v>110504984.83</v>
      </c>
      <c r="E30" s="90">
        <v>0</v>
      </c>
      <c r="F30" s="91">
        <f t="shared" si="1"/>
        <v>204190754.99</v>
      </c>
    </row>
    <row r="31" spans="1:6" ht="15">
      <c r="A31" s="85" t="s">
        <v>123</v>
      </c>
      <c r="B31" s="86" t="s">
        <v>124</v>
      </c>
      <c r="C31" s="71">
        <f>+C11+C26</f>
        <v>61435714956.82</v>
      </c>
      <c r="D31" s="71">
        <f>+D11+D26</f>
        <v>7280051841.089999</v>
      </c>
      <c r="E31" s="71">
        <f>+E11+E26</f>
        <v>16720997432.199999</v>
      </c>
      <c r="F31" s="87">
        <f t="shared" si="1"/>
        <v>85436764230.11</v>
      </c>
    </row>
    <row r="32" spans="1:6" ht="15">
      <c r="A32" s="85" t="s">
        <v>125</v>
      </c>
      <c r="B32" s="86" t="s">
        <v>126</v>
      </c>
      <c r="C32" s="71">
        <f>+C16+C27</f>
        <v>62709315879.55</v>
      </c>
      <c r="D32" s="71">
        <f>+D16+D27</f>
        <v>8519646201.039999</v>
      </c>
      <c r="E32" s="71">
        <f>+E16+E27</f>
        <v>17320314433.239998</v>
      </c>
      <c r="F32" s="87">
        <f t="shared" si="1"/>
        <v>88549276513.82999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-1273600922.7300034</v>
      </c>
      <c r="D35" s="71">
        <f>+D31-D32</f>
        <v>-1239594359.9499998</v>
      </c>
      <c r="E35" s="71">
        <f>+E31-E32</f>
        <v>-599317001.039999</v>
      </c>
      <c r="F35" s="87">
        <f>SUM(C35:E35)</f>
        <v>-3112512283.720002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1878815948.92</v>
      </c>
      <c r="F37" s="87">
        <f>SUM(C37:E37)</f>
        <v>1878815948.92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+C35-C37</f>
        <v>-1273600922.7300034</v>
      </c>
      <c r="D40" s="71">
        <f>+D35-D37</f>
        <v>-1239594359.9499998</v>
      </c>
      <c r="E40" s="71">
        <f>+E35-E37</f>
        <v>-2478132949.959999</v>
      </c>
      <c r="F40" s="87">
        <f aca="true" t="shared" si="2" ref="F40:F65">SUM(C40:E40)</f>
        <v>-4991328232.640002</v>
      </c>
      <c r="I40" s="73"/>
    </row>
    <row r="41" spans="1:9" s="2" customFormat="1" ht="15">
      <c r="A41" s="98" t="s">
        <v>137</v>
      </c>
      <c r="B41" s="86" t="s">
        <v>138</v>
      </c>
      <c r="C41" s="94">
        <v>825393189.43</v>
      </c>
      <c r="D41" s="94">
        <v>2158792742.31</v>
      </c>
      <c r="E41" s="94">
        <v>1939788175.72</v>
      </c>
      <c r="F41" s="87">
        <f t="shared" si="2"/>
        <v>4923974107.46</v>
      </c>
      <c r="I41" s="82"/>
    </row>
    <row r="42" spans="1:9" s="2" customFormat="1" ht="15">
      <c r="A42" s="98" t="s">
        <v>139</v>
      </c>
      <c r="B42" s="86" t="s">
        <v>140</v>
      </c>
      <c r="C42" s="94">
        <v>4117678859.75</v>
      </c>
      <c r="D42" s="94">
        <v>829143432.69</v>
      </c>
      <c r="E42" s="94">
        <v>0</v>
      </c>
      <c r="F42" s="87">
        <f t="shared" si="2"/>
        <v>4946822292.440001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-4565886593.050003</v>
      </c>
      <c r="D43" s="71">
        <f>D40+D41-D42</f>
        <v>90054949.67000008</v>
      </c>
      <c r="E43" s="71">
        <f>E40+E41-E42</f>
        <v>-538344774.239999</v>
      </c>
      <c r="F43" s="87">
        <f t="shared" si="2"/>
        <v>-5014176417.620002</v>
      </c>
      <c r="I43" s="73"/>
    </row>
    <row r="44" spans="1:6" ht="15">
      <c r="A44" s="85" t="s">
        <v>143</v>
      </c>
      <c r="B44" s="76" t="s">
        <v>144</v>
      </c>
      <c r="C44" s="74">
        <f>+C45+C56+C66</f>
        <v>10724145630.52</v>
      </c>
      <c r="D44" s="74">
        <f>+D45+D56+D66</f>
        <v>1182797327.46</v>
      </c>
      <c r="E44" s="74">
        <f>+E45+E56+E66</f>
        <v>2145515824.33</v>
      </c>
      <c r="F44" s="99">
        <f t="shared" si="2"/>
        <v>14052458782.31</v>
      </c>
    </row>
    <row r="45" spans="1:6" s="2" customFormat="1" ht="15">
      <c r="A45" s="98"/>
      <c r="B45" s="76" t="s">
        <v>145</v>
      </c>
      <c r="C45" s="74">
        <f>+C46+C47+C48+C49+C55</f>
        <v>748285499.2</v>
      </c>
      <c r="D45" s="74">
        <f>+D46+D47+D48+D49+D55</f>
        <v>257138130.07000002</v>
      </c>
      <c r="E45" s="74">
        <f>+E46+E47+E48+E49+E55</f>
        <v>642369838.52</v>
      </c>
      <c r="F45" s="99">
        <f t="shared" si="2"/>
        <v>1647793467.79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96611809.27</v>
      </c>
      <c r="D48" s="80"/>
      <c r="E48" s="80"/>
      <c r="F48" s="103">
        <f t="shared" si="2"/>
        <v>96611809.27</v>
      </c>
    </row>
    <row r="49" spans="1:6" s="2" customFormat="1" ht="15">
      <c r="A49" s="98"/>
      <c r="B49" s="104" t="s">
        <v>149</v>
      </c>
      <c r="C49" s="74">
        <f>SUM(C50:C54)</f>
        <v>651673689.9300001</v>
      </c>
      <c r="D49" s="74">
        <f>SUM(D50:D54)</f>
        <v>257138130.07000002</v>
      </c>
      <c r="E49" s="74">
        <f>SUM(E50:E54)</f>
        <v>642369838.52</v>
      </c>
      <c r="F49" s="105">
        <f t="shared" si="2"/>
        <v>1551181658.52</v>
      </c>
    </row>
    <row r="50" spans="1:6" s="79" customFormat="1" ht="15">
      <c r="A50" s="100"/>
      <c r="B50" s="106" t="s">
        <v>150</v>
      </c>
      <c r="C50" s="80">
        <v>553881424.71</v>
      </c>
      <c r="D50" s="80">
        <v>244403435.02</v>
      </c>
      <c r="E50" s="80">
        <v>642369838.52</v>
      </c>
      <c r="F50" s="103">
        <f t="shared" si="2"/>
        <v>1440654698.25</v>
      </c>
    </row>
    <row r="51" spans="1:6" s="79" customFormat="1" ht="15">
      <c r="A51" s="100"/>
      <c r="B51" s="106" t="s">
        <v>151</v>
      </c>
      <c r="C51" s="80">
        <v>11218271.98</v>
      </c>
      <c r="D51" s="80">
        <v>0</v>
      </c>
      <c r="E51" s="80">
        <v>0</v>
      </c>
      <c r="F51" s="103">
        <f t="shared" si="2"/>
        <v>11218271.98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86573993.24</v>
      </c>
      <c r="D53" s="80">
        <v>12734695.05</v>
      </c>
      <c r="E53" s="80">
        <v>0</v>
      </c>
      <c r="F53" s="103">
        <f t="shared" si="2"/>
        <v>99308688.28999999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7" s="2" customFormat="1" ht="15">
      <c r="A56" s="98"/>
      <c r="B56" s="76" t="s">
        <v>156</v>
      </c>
      <c r="C56" s="74">
        <f>SUM(C57:C65)</f>
        <v>9975860131.32</v>
      </c>
      <c r="D56" s="74">
        <f>SUM(D57:D65)</f>
        <v>925659197.39</v>
      </c>
      <c r="E56" s="74">
        <f>SUM(E57:E65)</f>
        <v>1503145985.81</v>
      </c>
      <c r="F56" s="105">
        <f t="shared" si="2"/>
        <v>12404665314.519999</v>
      </c>
      <c r="G56" s="83">
        <f>C56-9975860131.32</f>
        <v>0</v>
      </c>
    </row>
    <row r="57" spans="1:6" s="79" customFormat="1" ht="15">
      <c r="A57" s="100"/>
      <c r="B57" s="101" t="s">
        <v>157</v>
      </c>
      <c r="C57" s="80">
        <v>669867806.53</v>
      </c>
      <c r="D57" s="80">
        <v>0</v>
      </c>
      <c r="E57" s="80">
        <v>0</v>
      </c>
      <c r="F57" s="102">
        <f t="shared" si="2"/>
        <v>669867806.53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>
      <c r="A60" s="100"/>
      <c r="B60" s="101" t="s">
        <v>160</v>
      </c>
      <c r="C60" s="80">
        <v>113877658.35</v>
      </c>
      <c r="D60" s="80">
        <v>0</v>
      </c>
      <c r="E60" s="80">
        <v>0</v>
      </c>
      <c r="F60" s="102">
        <f t="shared" si="2"/>
        <v>113877658.35</v>
      </c>
    </row>
    <row r="61" spans="1:6" s="79" customFormat="1" ht="15">
      <c r="A61" s="100"/>
      <c r="B61" s="101" t="s">
        <v>161</v>
      </c>
      <c r="C61" s="80">
        <v>396457.51</v>
      </c>
      <c r="D61" s="80">
        <v>0</v>
      </c>
      <c r="E61" s="80">
        <v>0</v>
      </c>
      <c r="F61" s="102">
        <f t="shared" si="2"/>
        <v>396457.51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9061710694.15</v>
      </c>
      <c r="D63" s="80">
        <v>925659197.39</v>
      </c>
      <c r="E63" s="80">
        <v>1503145985.81</v>
      </c>
      <c r="F63" s="102">
        <f t="shared" si="2"/>
        <v>11490515877.349998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130007514.78</v>
      </c>
      <c r="D65" s="80">
        <v>0</v>
      </c>
      <c r="E65" s="80">
        <v>0</v>
      </c>
      <c r="F65" s="102">
        <f t="shared" si="2"/>
        <v>130007514.78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6155633826.969999</v>
      </c>
      <c r="D67" s="74">
        <f>+D68+D78+D87</f>
        <v>1275477487.6299999</v>
      </c>
      <c r="E67" s="74">
        <f>+E68+E78+E87</f>
        <v>1607171050.09</v>
      </c>
      <c r="F67" s="99">
        <f t="shared" si="3"/>
        <v>9038282364.689999</v>
      </c>
    </row>
    <row r="68" spans="1:6" ht="15">
      <c r="A68" s="107"/>
      <c r="B68" s="76" t="s">
        <v>122</v>
      </c>
      <c r="C68" s="75">
        <f>+C69+C70+C71+C72+C77</f>
        <v>5098559470.129999</v>
      </c>
      <c r="D68" s="75">
        <f>+D69+D70+D71+D72+D77</f>
        <v>1275477487.6299999</v>
      </c>
      <c r="E68" s="75">
        <f>+E69+E70+E71+E72+E77</f>
        <v>1607171050.09</v>
      </c>
      <c r="F68" s="99">
        <f t="shared" si="3"/>
        <v>7981208007.849999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5098559470.129999</v>
      </c>
      <c r="D72" s="75">
        <f>SUM(D73:D76)</f>
        <v>1275477487.6299999</v>
      </c>
      <c r="E72" s="75">
        <f>SUM(E73:E76)</f>
        <v>1607171050.09</v>
      </c>
      <c r="F72" s="105">
        <f t="shared" si="3"/>
        <v>7981208007.849999</v>
      </c>
    </row>
    <row r="73" spans="1:6" s="79" customFormat="1" ht="15">
      <c r="A73" s="108"/>
      <c r="B73" s="106" t="s">
        <v>172</v>
      </c>
      <c r="C73" s="81">
        <v>4932399171.44</v>
      </c>
      <c r="D73" s="81">
        <v>1225408542.59</v>
      </c>
      <c r="E73" s="81">
        <v>1607171050.09</v>
      </c>
      <c r="F73" s="103">
        <f t="shared" si="3"/>
        <v>7764978764.12</v>
      </c>
    </row>
    <row r="74" spans="1:6" s="79" customFormat="1" ht="15">
      <c r="A74" s="108"/>
      <c r="B74" s="106" t="s">
        <v>173</v>
      </c>
      <c r="C74" s="81">
        <v>54710000</v>
      </c>
      <c r="D74" s="81">
        <v>0</v>
      </c>
      <c r="E74" s="81">
        <v>0</v>
      </c>
      <c r="F74" s="103">
        <f t="shared" si="3"/>
        <v>54710000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111450298.69</v>
      </c>
      <c r="D76" s="81">
        <v>50068945.04</v>
      </c>
      <c r="E76" s="81">
        <v>0</v>
      </c>
      <c r="F76" s="103">
        <f t="shared" si="3"/>
        <v>161519243.73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1057074356.84</v>
      </c>
      <c r="D78" s="75">
        <f>SUM(D79:D86)</f>
        <v>0</v>
      </c>
      <c r="E78" s="75">
        <f>SUM(E79:E86)</f>
        <v>0</v>
      </c>
      <c r="F78" s="105">
        <f t="shared" si="3"/>
        <v>1057074356.84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181</v>
      </c>
      <c r="C82" s="81">
        <v>276949.93</v>
      </c>
      <c r="D82" s="81">
        <v>0</v>
      </c>
      <c r="E82" s="81">
        <v>0</v>
      </c>
      <c r="F82" s="103">
        <f t="shared" si="3"/>
        <v>276949.93</v>
      </c>
    </row>
    <row r="83" spans="1:6" s="79" customFormat="1" ht="15">
      <c r="A83" s="108"/>
      <c r="B83" s="101" t="s">
        <v>182</v>
      </c>
      <c r="C83" s="81">
        <v>25491853.65</v>
      </c>
      <c r="D83" s="81">
        <v>0</v>
      </c>
      <c r="E83" s="81">
        <v>0</v>
      </c>
      <c r="F83" s="103">
        <f t="shared" si="3"/>
        <v>25491853.65</v>
      </c>
    </row>
    <row r="84" spans="1:6" s="79" customFormat="1" ht="15">
      <c r="A84" s="108"/>
      <c r="B84" s="118" t="s">
        <v>178</v>
      </c>
      <c r="C84" s="81">
        <v>669867806.53</v>
      </c>
      <c r="D84" s="81">
        <v>0</v>
      </c>
      <c r="E84" s="81">
        <v>0</v>
      </c>
      <c r="F84" s="103">
        <f t="shared" si="3"/>
        <v>669867806.53</v>
      </c>
    </row>
    <row r="85" spans="1:6" s="79" customFormat="1" ht="15">
      <c r="A85" s="108"/>
      <c r="B85" s="101" t="s">
        <v>183</v>
      </c>
      <c r="C85" s="81">
        <v>361437746.73</v>
      </c>
      <c r="D85" s="81">
        <v>0</v>
      </c>
      <c r="E85" s="81">
        <v>0</v>
      </c>
      <c r="F85" s="103">
        <f t="shared" si="3"/>
        <v>361437746.73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2625210.5</v>
      </c>
      <c r="E88" s="81">
        <v>0</v>
      </c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>
        <v>0</v>
      </c>
      <c r="E89" s="81">
        <v>0</v>
      </c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4565886593.050001</v>
      </c>
      <c r="D90" s="113">
        <f>+D44-D67+D88-D89</f>
        <v>-90054949.66999984</v>
      </c>
      <c r="E90" s="113">
        <f>+E44-E67+E88-E89</f>
        <v>538344774.24</v>
      </c>
      <c r="F90" s="114">
        <f>SUM(C90:E90)</f>
        <v>5014176417.620001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0</v>
      </c>
      <c r="D93" s="77">
        <f>D43+D90</f>
        <v>2.384185791015625E-07</v>
      </c>
      <c r="E93" s="77">
        <f>E43+E90</f>
        <v>9.5367431640625E-07</v>
      </c>
      <c r="F93" s="77">
        <f>SUM(C93:E93)</f>
        <v>1.1920928955078125E-06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2016-04-12T12:09:35Z</dcterms:modified>
  <cp:category/>
  <cp:version/>
  <cp:contentType/>
  <cp:contentStatus/>
</cp:coreProperties>
</file>